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s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<sst xmlns="http://schemas.openxmlformats.org/spreadsheetml/2006/main" count="150" uniqueCount="77">
  <si>
    <t xml:space="preserve">Sales Pipeline + Close Rate Forecaster</t>
  </si>
  <si>
    <t xml:space="preserve">Active deals. Weighted forecast = Deal Value × Stage Probability. Edit blue cells.</t>
  </si>
  <si>
    <t xml:space="preserve">Stage probabilities (edit if your funnel converts differently)</t>
  </si>
  <si>
    <t xml:space="preserve">Stage</t>
  </si>
  <si>
    <t xml:space="preserve">Probability</t>
  </si>
  <si>
    <t xml:space="preserve">Lead — uncontacted</t>
  </si>
  <si>
    <t xml:space="preserve">Lead — contacted</t>
  </si>
  <si>
    <t xml:space="preserve">Inspection scheduled</t>
  </si>
  <si>
    <t xml:space="preserve">Estimate delivered</t>
  </si>
  <si>
    <t xml:space="preserve">Proposal — verbal yes</t>
  </si>
  <si>
    <t xml:space="preserve">Contract sent</t>
  </si>
  <si>
    <t xml:space="preserve">Sold — awaiting deposit</t>
  </si>
  <si>
    <t xml:space="preserve">Deal #</t>
  </si>
  <si>
    <t xml:space="preserve">Customer</t>
  </si>
  <si>
    <t xml:space="preserve">Rep</t>
  </si>
  <si>
    <t xml:space="preserve">Lead Source</t>
  </si>
  <si>
    <t xml:space="preserve">Deal Value</t>
  </si>
  <si>
    <t xml:space="preserve">Days in Stage</t>
  </si>
  <si>
    <t xml:space="preserve">Weighted Value</t>
  </si>
  <si>
    <t xml:space="preserve">Expected Close</t>
  </si>
  <si>
    <t xml:space="preserve">D-1041</t>
  </si>
  <si>
    <t xml:space="preserve">Henderson</t>
  </si>
  <si>
    <t xml:space="preserve">Mike</t>
  </si>
  <si>
    <t xml:space="preserve">Storm canvas</t>
  </si>
  <si>
    <t xml:space="preserve">D-1042</t>
  </si>
  <si>
    <t xml:space="preserve">Marquez</t>
  </si>
  <si>
    <t xml:space="preserve">Referral</t>
  </si>
  <si>
    <t xml:space="preserve">D-1043</t>
  </si>
  <si>
    <t xml:space="preserve">Patel</t>
  </si>
  <si>
    <t xml:space="preserve">Sarah</t>
  </si>
  <si>
    <t xml:space="preserve">Google Ads</t>
  </si>
  <si>
    <t xml:space="preserve">D-1044</t>
  </si>
  <si>
    <t xml:space="preserve">Johnson</t>
  </si>
  <si>
    <t xml:space="preserve">D-1045</t>
  </si>
  <si>
    <t xml:space="preserve">Wong</t>
  </si>
  <si>
    <t xml:space="preserve">D-1046</t>
  </si>
  <si>
    <t xml:space="preserve">Davis</t>
  </si>
  <si>
    <t xml:space="preserve">Tom</t>
  </si>
  <si>
    <t xml:space="preserve">Yard sign</t>
  </si>
  <si>
    <t xml:space="preserve">D-1047</t>
  </si>
  <si>
    <t xml:space="preserve">Garcia</t>
  </si>
  <si>
    <t xml:space="preserve">D-1048</t>
  </si>
  <si>
    <t xml:space="preserve">Williams</t>
  </si>
  <si>
    <t xml:space="preserve">D-1049</t>
  </si>
  <si>
    <t xml:space="preserve">Brown</t>
  </si>
  <si>
    <t xml:space="preserve">Facebook</t>
  </si>
  <si>
    <t xml:space="preserve">D-1050</t>
  </si>
  <si>
    <t xml:space="preserve">Anderson</t>
  </si>
  <si>
    <t xml:space="preserve">D-1051</t>
  </si>
  <si>
    <t xml:space="preserve">Lee</t>
  </si>
  <si>
    <t xml:space="preserve">D-1052</t>
  </si>
  <si>
    <t xml:space="preserve">Cooper</t>
  </si>
  <si>
    <t xml:space="preserve">D-1053</t>
  </si>
  <si>
    <t xml:space="preserve">Mitchell</t>
  </si>
  <si>
    <t xml:space="preserve">D-1054</t>
  </si>
  <si>
    <t xml:space="preserve">Reed</t>
  </si>
  <si>
    <t xml:space="preserve">D-1055</t>
  </si>
  <si>
    <t xml:space="preserve">Bryant</t>
  </si>
  <si>
    <t xml:space="preserve">D-1056</t>
  </si>
  <si>
    <t xml:space="preserve">Khan</t>
  </si>
  <si>
    <t xml:space="preserve">D-1057</t>
  </si>
  <si>
    <t xml:space="preserve">Nguyen</t>
  </si>
  <si>
    <t xml:space="preserve">D-1058</t>
  </si>
  <si>
    <t xml:space="preserve">Foster</t>
  </si>
  <si>
    <t xml:space="preserve">TOTALS</t>
  </si>
  <si>
    <t xml:space="preserve">Pipeline Summary</t>
  </si>
  <si>
    <t xml:space="preserve">Pulls from Deals tab. Weighted forecast = total expected revenue if every probability holds.</t>
  </si>
  <si>
    <t xml:space="preserve">Pipeline by Stage</t>
  </si>
  <si>
    <t xml:space="preserve">Deals</t>
  </si>
  <si>
    <t xml:space="preserve">Pipeline by Rep</t>
  </si>
  <si>
    <t xml:space="preserve">Avg Deal</t>
  </si>
  <si>
    <t xml:space="preserve">Pipeline by Lead Source</t>
  </si>
  <si>
    <t xml:space="preserve">Source</t>
  </si>
  <si>
    <t xml:space="preserve">Headline Forecast</t>
  </si>
  <si>
    <t xml:space="preserve">Total pipeline value</t>
  </si>
  <si>
    <t xml:space="preserve">Weighted forecast (expected close)</t>
  </si>
  <si>
    <t xml:space="preserve">Pessimistic forecast (weighted × 0.7 implementation factor)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</si>
</sst>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\$#,##0;&quot;($&quot;#,##0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8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FEB9C"/>
      </patternFill>
    </fill>
    <fill>
      <patternFill patternType="solid">
        <fgColor rgb="FFDEEBF7"/>
        <bgColor rgb="FFCCFFFF"/>
      </patternFill>
    </fill>
    <fill>
      <patternFill patternType="solid">
        <fgColor rgb="FFC6EFCE"/>
        <bgColor rgb="FFDEEBF7"/>
      </patternFill>
    </fill>
    <fill>
      <patternFill patternType="solid">
        <fgColor rgb="FFFFEB9C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FEB9C"/>
        </patternFill>
      </fill>
    </dxf>
    <dxf>
      <fill>
        <patternFill>
          <bgColor rgb="FFF8CBA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4"/>
    <col collapsed="false" customWidth="true" hidden="false" outlineLevel="0" max="3" min="3" style="0" width="3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7" min="7" style="0" width="18"/>
    <col collapsed="false" customWidth="true" hidden="false" outlineLevel="0" max="8" min="8" style="0" width="24"/>
    <col collapsed="false" customWidth="true" hidden="false" outlineLevel="0" max="9" min="9" style="0" width="12"/>
    <col collapsed="false" customWidth="true" hidden="false" outlineLevel="0" max="11" min="10" style="0" width="11"/>
    <col collapsed="false" customWidth="true" hidden="false" outlineLevel="0" max="12" min="12" style="0" width="13"/>
    <col collapsed="false" customWidth="true" hidden="false" outlineLevel="0" max="13" min="13" style="0" width="12"/>
  </cols>
  <sheetData>
    <row r="1" customFormat="false" ht="24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30" hidden="false" customHeight="true" outlineLevel="0" collapsed="false">
      <c r="A5" s="4" t="s">
        <v>3</v>
      </c>
      <c r="B5" s="4" t="s">
        <v>4</v>
      </c>
    </row>
    <row r="6" customFormat="false" ht="15" hidden="false" customHeight="false" outlineLevel="0" collapsed="false">
      <c r="A6" s="5" t="s">
        <v>5</v>
      </c>
      <c r="B6" s="6" t="n">
        <v>0.1</v>
      </c>
    </row>
    <row r="7" customFormat="false" ht="15" hidden="false" customHeight="false" outlineLevel="0" collapsed="false">
      <c r="A7" s="5" t="s">
        <v>6</v>
      </c>
      <c r="B7" s="6" t="n">
        <v>0.2</v>
      </c>
    </row>
    <row r="8" customFormat="false" ht="15" hidden="false" customHeight="false" outlineLevel="0" collapsed="false">
      <c r="A8" s="5" t="s">
        <v>7</v>
      </c>
      <c r="B8" s="6" t="n">
        <v>0.35</v>
      </c>
    </row>
    <row r="9" customFormat="false" ht="15" hidden="false" customHeight="false" outlineLevel="0" collapsed="false">
      <c r="A9" s="5" t="s">
        <v>8</v>
      </c>
      <c r="B9" s="6" t="n">
        <v>0.5</v>
      </c>
    </row>
    <row r="10" customFormat="false" ht="15" hidden="false" customHeight="false" outlineLevel="0" collapsed="false">
      <c r="A10" s="5" t="s">
        <v>9</v>
      </c>
      <c r="B10" s="6" t="n">
        <v>0.75</v>
      </c>
    </row>
    <row r="11" customFormat="false" ht="15" hidden="false" customHeight="false" outlineLevel="0" collapsed="false">
      <c r="A11" s="5" t="s">
        <v>10</v>
      </c>
      <c r="B11" s="6" t="n">
        <v>0.85</v>
      </c>
    </row>
    <row r="12" customFormat="false" ht="15" hidden="false" customHeight="false" outlineLevel="0" collapsed="false">
      <c r="A12" s="5" t="s">
        <v>11</v>
      </c>
      <c r="B12" s="6" t="n">
        <v>0.95</v>
      </c>
    </row>
    <row r="15" customFormat="false" ht="30" hidden="false" customHeight="true" outlineLevel="0" collapsed="false">
      <c r="D15" s="4" t="s">
        <v>12</v>
      </c>
      <c r="E15" s="4" t="s">
        <v>13</v>
      </c>
      <c r="F15" s="4" t="s">
        <v>14</v>
      </c>
      <c r="G15" s="4" t="s">
        <v>15</v>
      </c>
      <c r="H15" s="4" t="s">
        <v>3</v>
      </c>
      <c r="I15" s="4" t="s">
        <v>16</v>
      </c>
      <c r="J15" s="4" t="s">
        <v>17</v>
      </c>
      <c r="K15" s="4" t="s">
        <v>4</v>
      </c>
      <c r="L15" s="4" t="s">
        <v>18</v>
      </c>
      <c r="M15" s="4" t="s">
        <v>19</v>
      </c>
    </row>
    <row r="16" customFormat="false" ht="15" hidden="false" customHeight="false" outlineLevel="0" collapsed="false">
      <c r="D16" s="5" t="s">
        <v>20</v>
      </c>
      <c r="E16" s="5" t="s">
        <v>21</v>
      </c>
      <c r="F16" s="5" t="s">
        <v>22</v>
      </c>
      <c r="G16" s="5" t="s">
        <v>23</v>
      </c>
      <c r="H16" s="5" t="s">
        <v>11</v>
      </c>
      <c r="I16" s="7" t="n">
        <v>24800</v>
      </c>
      <c r="J16" s="8" t="n">
        <v>3</v>
      </c>
      <c r="K16" s="9" t="n">
        <f aca="false">VLOOKUP(H16,$A$6:$B$12,2,FALSE())</f>
        <v>0.95</v>
      </c>
      <c r="L16" s="10" t="n">
        <f aca="false">I16*K16</f>
        <v>23560</v>
      </c>
      <c r="M16" s="11"/>
    </row>
    <row r="17" customFormat="false" ht="15" hidden="false" customHeight="false" outlineLevel="0" collapsed="false">
      <c r="D17" s="5" t="s">
        <v>24</v>
      </c>
      <c r="E17" s="5" t="s">
        <v>25</v>
      </c>
      <c r="F17" s="5" t="s">
        <v>22</v>
      </c>
      <c r="G17" s="5" t="s">
        <v>26</v>
      </c>
      <c r="H17" s="5" t="s">
        <v>10</v>
      </c>
      <c r="I17" s="7" t="n">
        <v>18400</v>
      </c>
      <c r="J17" s="8" t="n">
        <v>5</v>
      </c>
      <c r="K17" s="9" t="n">
        <f aca="false">VLOOKUP(H17,$A$6:$B$12,2,FALSE())</f>
        <v>0.85</v>
      </c>
      <c r="L17" s="10" t="n">
        <f aca="false">I17*K17</f>
        <v>15640</v>
      </c>
      <c r="M17" s="11"/>
    </row>
    <row r="18" customFormat="false" ht="15" hidden="false" customHeight="false" outlineLevel="0" collapsed="false">
      <c r="D18" s="5" t="s">
        <v>27</v>
      </c>
      <c r="E18" s="5" t="s">
        <v>28</v>
      </c>
      <c r="F18" s="5" t="s">
        <v>29</v>
      </c>
      <c r="G18" s="5" t="s">
        <v>30</v>
      </c>
      <c r="H18" s="5" t="s">
        <v>9</v>
      </c>
      <c r="I18" s="7" t="n">
        <v>14200</v>
      </c>
      <c r="J18" s="8" t="n">
        <v>4</v>
      </c>
      <c r="K18" s="9" t="n">
        <f aca="false">VLOOKUP(H18,$A$6:$B$12,2,FALSE())</f>
        <v>0.75</v>
      </c>
      <c r="L18" s="10" t="n">
        <f aca="false">I18*K18</f>
        <v>10650</v>
      </c>
      <c r="M18" s="11"/>
    </row>
    <row r="19" customFormat="false" ht="15" hidden="false" customHeight="false" outlineLevel="0" collapsed="false">
      <c r="D19" s="5" t="s">
        <v>31</v>
      </c>
      <c r="E19" s="5" t="s">
        <v>32</v>
      </c>
      <c r="F19" s="5" t="s">
        <v>22</v>
      </c>
      <c r="G19" s="5" t="s">
        <v>23</v>
      </c>
      <c r="H19" s="5" t="s">
        <v>9</v>
      </c>
      <c r="I19" s="7" t="n">
        <v>28800</v>
      </c>
      <c r="J19" s="8" t="n">
        <v>7</v>
      </c>
      <c r="K19" s="9" t="n">
        <f aca="false">VLOOKUP(H19,$A$6:$B$12,2,FALSE())</f>
        <v>0.75</v>
      </c>
      <c r="L19" s="10" t="n">
        <f aca="false">I19*K19</f>
        <v>21600</v>
      </c>
      <c r="M19" s="11"/>
    </row>
    <row r="20" customFormat="false" ht="15" hidden="false" customHeight="false" outlineLevel="0" collapsed="false">
      <c r="D20" s="5" t="s">
        <v>33</v>
      </c>
      <c r="E20" s="5" t="s">
        <v>34</v>
      </c>
      <c r="F20" s="5" t="s">
        <v>29</v>
      </c>
      <c r="G20" s="5" t="s">
        <v>26</v>
      </c>
      <c r="H20" s="5" t="s">
        <v>10</v>
      </c>
      <c r="I20" s="7" t="n">
        <v>16200</v>
      </c>
      <c r="J20" s="8" t="n">
        <v>2</v>
      </c>
      <c r="K20" s="9" t="n">
        <f aca="false">VLOOKUP(H20,$A$6:$B$12,2,FALSE())</f>
        <v>0.85</v>
      </c>
      <c r="L20" s="10" t="n">
        <f aca="false">I20*K20</f>
        <v>13770</v>
      </c>
      <c r="M20" s="11"/>
    </row>
    <row r="21" customFormat="false" ht="15" hidden="false" customHeight="false" outlineLevel="0" collapsed="false">
      <c r="D21" s="5" t="s">
        <v>35</v>
      </c>
      <c r="E21" s="5" t="s">
        <v>36</v>
      </c>
      <c r="F21" s="5" t="s">
        <v>37</v>
      </c>
      <c r="G21" s="5" t="s">
        <v>38</v>
      </c>
      <c r="H21" s="5" t="s">
        <v>8</v>
      </c>
      <c r="I21" s="7" t="n">
        <v>12800</v>
      </c>
      <c r="J21" s="8" t="n">
        <v>9</v>
      </c>
      <c r="K21" s="9" t="n">
        <f aca="false">VLOOKUP(H21,$A$6:$B$12,2,FALSE())</f>
        <v>0.5</v>
      </c>
      <c r="L21" s="10" t="n">
        <f aca="false">I21*K21</f>
        <v>6400</v>
      </c>
      <c r="M21" s="11"/>
    </row>
    <row r="22" customFormat="false" ht="15" hidden="false" customHeight="false" outlineLevel="0" collapsed="false">
      <c r="D22" s="5" t="s">
        <v>39</v>
      </c>
      <c r="E22" s="5" t="s">
        <v>40</v>
      </c>
      <c r="F22" s="5" t="s">
        <v>22</v>
      </c>
      <c r="G22" s="5" t="s">
        <v>23</v>
      </c>
      <c r="H22" s="5" t="s">
        <v>11</v>
      </c>
      <c r="I22" s="7" t="n">
        <v>38400</v>
      </c>
      <c r="J22" s="8" t="n">
        <v>1</v>
      </c>
      <c r="K22" s="9" t="n">
        <f aca="false">VLOOKUP(H22,$A$6:$B$12,2,FALSE())</f>
        <v>0.95</v>
      </c>
      <c r="L22" s="10" t="n">
        <f aca="false">I22*K22</f>
        <v>36480</v>
      </c>
      <c r="M22" s="11"/>
    </row>
    <row r="23" customFormat="false" ht="15" hidden="false" customHeight="false" outlineLevel="0" collapsed="false">
      <c r="D23" s="5" t="s">
        <v>41</v>
      </c>
      <c r="E23" s="5" t="s">
        <v>42</v>
      </c>
      <c r="F23" s="5" t="s">
        <v>29</v>
      </c>
      <c r="G23" s="5" t="s">
        <v>30</v>
      </c>
      <c r="H23" s="5" t="s">
        <v>8</v>
      </c>
      <c r="I23" s="7" t="n">
        <v>11600</v>
      </c>
      <c r="J23" s="8" t="n">
        <v>12</v>
      </c>
      <c r="K23" s="9" t="n">
        <f aca="false">VLOOKUP(H23,$A$6:$B$12,2,FALSE())</f>
        <v>0.5</v>
      </c>
      <c r="L23" s="10" t="n">
        <f aca="false">I23*K23</f>
        <v>5800</v>
      </c>
      <c r="M23" s="11"/>
    </row>
    <row r="24" customFormat="false" ht="15" hidden="false" customHeight="false" outlineLevel="0" collapsed="false">
      <c r="D24" s="5" t="s">
        <v>43</v>
      </c>
      <c r="E24" s="5" t="s">
        <v>44</v>
      </c>
      <c r="F24" s="5" t="s">
        <v>37</v>
      </c>
      <c r="G24" s="5" t="s">
        <v>45</v>
      </c>
      <c r="H24" s="5" t="s">
        <v>7</v>
      </c>
      <c r="I24" s="7" t="n">
        <v>9800</v>
      </c>
      <c r="J24" s="8" t="n">
        <v>6</v>
      </c>
      <c r="K24" s="9" t="n">
        <f aca="false">VLOOKUP(H24,$A$6:$B$12,2,FALSE())</f>
        <v>0.35</v>
      </c>
      <c r="L24" s="10" t="n">
        <f aca="false">I24*K24</f>
        <v>3430</v>
      </c>
      <c r="M24" s="11"/>
    </row>
    <row r="25" customFormat="false" ht="15" hidden="false" customHeight="false" outlineLevel="0" collapsed="false">
      <c r="D25" s="5" t="s">
        <v>46</v>
      </c>
      <c r="E25" s="5" t="s">
        <v>47</v>
      </c>
      <c r="F25" s="5" t="s">
        <v>22</v>
      </c>
      <c r="G25" s="5" t="s">
        <v>23</v>
      </c>
      <c r="H25" s="5" t="s">
        <v>8</v>
      </c>
      <c r="I25" s="7" t="n">
        <v>28200</v>
      </c>
      <c r="J25" s="8" t="n">
        <v>8</v>
      </c>
      <c r="K25" s="9" t="n">
        <f aca="false">VLOOKUP(H25,$A$6:$B$12,2,FALSE())</f>
        <v>0.5</v>
      </c>
      <c r="L25" s="10" t="n">
        <f aca="false">I25*K25</f>
        <v>14100</v>
      </c>
      <c r="M25" s="11"/>
    </row>
    <row r="26" customFormat="false" ht="15" hidden="false" customHeight="false" outlineLevel="0" collapsed="false">
      <c r="D26" s="5" t="s">
        <v>48</v>
      </c>
      <c r="E26" s="5" t="s">
        <v>49</v>
      </c>
      <c r="F26" s="5" t="s">
        <v>29</v>
      </c>
      <c r="G26" s="5" t="s">
        <v>26</v>
      </c>
      <c r="H26" s="5" t="s">
        <v>7</v>
      </c>
      <c r="I26" s="7" t="n">
        <v>13400</v>
      </c>
      <c r="J26" s="8" t="n">
        <v>4</v>
      </c>
      <c r="K26" s="9" t="n">
        <f aca="false">VLOOKUP(H26,$A$6:$B$12,2,FALSE())</f>
        <v>0.35</v>
      </c>
      <c r="L26" s="10" t="n">
        <f aca="false">I26*K26</f>
        <v>4690</v>
      </c>
      <c r="M26" s="11"/>
    </row>
    <row r="27" customFormat="false" ht="15" hidden="false" customHeight="false" outlineLevel="0" collapsed="false">
      <c r="D27" s="5" t="s">
        <v>50</v>
      </c>
      <c r="E27" s="5" t="s">
        <v>51</v>
      </c>
      <c r="F27" s="5" t="s">
        <v>22</v>
      </c>
      <c r="G27" s="5" t="s">
        <v>23</v>
      </c>
      <c r="H27" s="5" t="s">
        <v>9</v>
      </c>
      <c r="I27" s="7" t="n">
        <v>22600</v>
      </c>
      <c r="J27" s="8" t="n">
        <v>3</v>
      </c>
      <c r="K27" s="9" t="n">
        <f aca="false">VLOOKUP(H27,$A$6:$B$12,2,FALSE())</f>
        <v>0.75</v>
      </c>
      <c r="L27" s="10" t="n">
        <f aca="false">I27*K27</f>
        <v>16950</v>
      </c>
      <c r="M27" s="11"/>
    </row>
    <row r="28" customFormat="false" ht="15" hidden="false" customHeight="false" outlineLevel="0" collapsed="false">
      <c r="D28" s="5" t="s">
        <v>52</v>
      </c>
      <c r="E28" s="5" t="s">
        <v>53</v>
      </c>
      <c r="F28" s="5" t="s">
        <v>37</v>
      </c>
      <c r="G28" s="5" t="s">
        <v>30</v>
      </c>
      <c r="H28" s="5" t="s">
        <v>6</v>
      </c>
      <c r="I28" s="7" t="n">
        <v>8600</v>
      </c>
      <c r="J28" s="8" t="n">
        <v>18</v>
      </c>
      <c r="K28" s="9" t="n">
        <f aca="false">VLOOKUP(H28,$A$6:$B$12,2,FALSE())</f>
        <v>0.2</v>
      </c>
      <c r="L28" s="10" t="n">
        <f aca="false">I28*K28</f>
        <v>1720</v>
      </c>
      <c r="M28" s="11"/>
    </row>
    <row r="29" customFormat="false" ht="15" hidden="false" customHeight="false" outlineLevel="0" collapsed="false">
      <c r="D29" s="5" t="s">
        <v>54</v>
      </c>
      <c r="E29" s="5" t="s">
        <v>55</v>
      </c>
      <c r="F29" s="5" t="s">
        <v>22</v>
      </c>
      <c r="G29" s="5" t="s">
        <v>23</v>
      </c>
      <c r="H29" s="5" t="s">
        <v>7</v>
      </c>
      <c r="I29" s="7" t="n">
        <v>18200</v>
      </c>
      <c r="J29" s="8" t="n">
        <v>5</v>
      </c>
      <c r="K29" s="9" t="n">
        <f aca="false">VLOOKUP(H29,$A$6:$B$12,2,FALSE())</f>
        <v>0.35</v>
      </c>
      <c r="L29" s="10" t="n">
        <f aca="false">I29*K29</f>
        <v>6370</v>
      </c>
      <c r="M29" s="11"/>
    </row>
    <row r="30" customFormat="false" ht="15" hidden="false" customHeight="false" outlineLevel="0" collapsed="false">
      <c r="D30" s="5" t="s">
        <v>56</v>
      </c>
      <c r="E30" s="5" t="s">
        <v>57</v>
      </c>
      <c r="F30" s="5" t="s">
        <v>29</v>
      </c>
      <c r="G30" s="5" t="s">
        <v>26</v>
      </c>
      <c r="H30" s="5" t="s">
        <v>8</v>
      </c>
      <c r="I30" s="7" t="n">
        <v>14400</v>
      </c>
      <c r="J30" s="8" t="n">
        <v>7</v>
      </c>
      <c r="K30" s="9" t="n">
        <f aca="false">VLOOKUP(H30,$A$6:$B$12,2,FALSE())</f>
        <v>0.5</v>
      </c>
      <c r="L30" s="10" t="n">
        <f aca="false">I30*K30</f>
        <v>7200</v>
      </c>
      <c r="M30" s="11"/>
    </row>
    <row r="31" customFormat="false" ht="15" hidden="false" customHeight="false" outlineLevel="0" collapsed="false">
      <c r="D31" s="5" t="s">
        <v>58</v>
      </c>
      <c r="E31" s="5" t="s">
        <v>59</v>
      </c>
      <c r="F31" s="5" t="s">
        <v>37</v>
      </c>
      <c r="G31" s="5" t="s">
        <v>45</v>
      </c>
      <c r="H31" s="5" t="s">
        <v>5</v>
      </c>
      <c r="I31" s="7" t="n">
        <v>10200</v>
      </c>
      <c r="J31" s="8" t="n">
        <v>2</v>
      </c>
      <c r="K31" s="9" t="n">
        <f aca="false">VLOOKUP(H31,$A$6:$B$12,2,FALSE())</f>
        <v>0.1</v>
      </c>
      <c r="L31" s="10" t="n">
        <f aca="false">I31*K31</f>
        <v>1020</v>
      </c>
      <c r="M31" s="11"/>
    </row>
    <row r="32" customFormat="false" ht="15" hidden="false" customHeight="false" outlineLevel="0" collapsed="false">
      <c r="D32" s="5" t="s">
        <v>60</v>
      </c>
      <c r="E32" s="5" t="s">
        <v>61</v>
      </c>
      <c r="F32" s="5" t="s">
        <v>22</v>
      </c>
      <c r="G32" s="5" t="s">
        <v>23</v>
      </c>
      <c r="H32" s="5" t="s">
        <v>7</v>
      </c>
      <c r="I32" s="7" t="n">
        <v>24200</v>
      </c>
      <c r="J32" s="8" t="n">
        <v>4</v>
      </c>
      <c r="K32" s="9" t="n">
        <f aca="false">VLOOKUP(H32,$A$6:$B$12,2,FALSE())</f>
        <v>0.35</v>
      </c>
      <c r="L32" s="10" t="n">
        <f aca="false">I32*K32</f>
        <v>8470</v>
      </c>
      <c r="M32" s="11"/>
    </row>
    <row r="33" customFormat="false" ht="15" hidden="false" customHeight="false" outlineLevel="0" collapsed="false">
      <c r="D33" s="5" t="s">
        <v>62</v>
      </c>
      <c r="E33" s="5" t="s">
        <v>63</v>
      </c>
      <c r="F33" s="5" t="s">
        <v>29</v>
      </c>
      <c r="G33" s="5" t="s">
        <v>30</v>
      </c>
      <c r="H33" s="5" t="s">
        <v>6</v>
      </c>
      <c r="I33" s="7" t="n">
        <v>12600</v>
      </c>
      <c r="J33" s="8" t="n">
        <v>14</v>
      </c>
      <c r="K33" s="9" t="n">
        <f aca="false">VLOOKUP(H33,$A$6:$B$12,2,FALSE())</f>
        <v>0.2</v>
      </c>
      <c r="L33" s="10" t="n">
        <f aca="false">I33*K33</f>
        <v>2520</v>
      </c>
      <c r="M33" s="11"/>
    </row>
    <row r="34" customFormat="false" ht="15" hidden="false" customHeight="false" outlineLevel="0" collapsed="false">
      <c r="D34" s="12" t="s">
        <v>64</v>
      </c>
      <c r="E34" s="13"/>
      <c r="F34" s="13"/>
      <c r="G34" s="13"/>
      <c r="H34" s="13"/>
      <c r="I34" s="14" t="n">
        <f aca="false">SUM(I16:I33)</f>
        <v>327400</v>
      </c>
      <c r="J34" s="13"/>
      <c r="K34" s="13"/>
      <c r="L34" s="14" t="n">
        <f aca="false">SUM(L16:L33)</f>
        <v>200370</v>
      </c>
      <c r="M34" s="13"/>
    </row>
  </sheetData>
  <conditionalFormatting sqref="J16:J33">
    <cfRule type="cellIs" priority="2" operator="greaterThan" aboveAverage="0" equalAverage="0" bottom="0" percent="0" rank="0" text="" dxfId="0">
      <formula>14</formula>
    </cfRule>
    <cfRule type="cellIs" priority="3" operator="greaterThan" aboveAverage="0" equalAverage="0" bottom="0" percent="0" rank="0" text="" dxfId="1">
      <formula>30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1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12"/>
  </cols>
  <sheetData>
    <row r="1" customFormat="false" ht="24" hidden="false" customHeight="true" outlineLevel="0" collapsed="false">
      <c r="A1" s="1" t="s">
        <v>65</v>
      </c>
    </row>
    <row r="2" customFormat="false" ht="15" hidden="false" customHeight="false" outlineLevel="0" collapsed="false">
      <c r="A2" s="2" t="s">
        <v>66</v>
      </c>
    </row>
    <row r="4" customFormat="false" ht="15" hidden="false" customHeight="false" outlineLevel="0" collapsed="false">
      <c r="A4" s="3" t="s">
        <v>67</v>
      </c>
    </row>
    <row r="5" customFormat="false" ht="30" hidden="false" customHeight="true" outlineLevel="0" collapsed="false">
      <c r="A5" s="4" t="s">
        <v>3</v>
      </c>
      <c r="B5" s="4" t="s">
        <v>68</v>
      </c>
      <c r="C5" s="4" t="s">
        <v>16</v>
      </c>
      <c r="D5" s="4" t="s">
        <v>18</v>
      </c>
    </row>
    <row r="6" customFormat="false" ht="15" hidden="false" customHeight="false" outlineLevel="0" collapsed="false">
      <c r="A6" s="5" t="s">
        <v>5</v>
      </c>
      <c r="B6" s="15" t="n">
        <f aca="false">COUNTIF(Deals!H16:H33,A6)</f>
        <v>1</v>
      </c>
      <c r="C6" s="16" t="n">
        <f aca="false">SUMIF(Deals!H16:H33,A6,Deals!I16:I33)</f>
        <v>10200</v>
      </c>
      <c r="D6" s="16" t="n">
        <f aca="false">SUMIF(Deals!H16:H33,A6,Deals!L16:L33)</f>
        <v>1020</v>
      </c>
    </row>
    <row r="7" customFormat="false" ht="15" hidden="false" customHeight="false" outlineLevel="0" collapsed="false">
      <c r="A7" s="5" t="s">
        <v>6</v>
      </c>
      <c r="B7" s="15" t="n">
        <f aca="false">COUNTIF(Deals!H16:H33,A7)</f>
        <v>2</v>
      </c>
      <c r="C7" s="16" t="n">
        <f aca="false">SUMIF(Deals!H16:H33,A7,Deals!I16:I33)</f>
        <v>21200</v>
      </c>
      <c r="D7" s="16" t="n">
        <f aca="false">SUMIF(Deals!H16:H33,A7,Deals!L16:L33)</f>
        <v>4240</v>
      </c>
    </row>
    <row r="8" customFormat="false" ht="15" hidden="false" customHeight="false" outlineLevel="0" collapsed="false">
      <c r="A8" s="5" t="s">
        <v>7</v>
      </c>
      <c r="B8" s="15" t="n">
        <f aca="false">COUNTIF(Deals!H16:H33,A8)</f>
        <v>4</v>
      </c>
      <c r="C8" s="16" t="n">
        <f aca="false">SUMIF(Deals!H16:H33,A8,Deals!I16:I33)</f>
        <v>65600</v>
      </c>
      <c r="D8" s="16" t="n">
        <f aca="false">SUMIF(Deals!H16:H33,A8,Deals!L16:L33)</f>
        <v>22960</v>
      </c>
    </row>
    <row r="9" customFormat="false" ht="15" hidden="false" customHeight="false" outlineLevel="0" collapsed="false">
      <c r="A9" s="5" t="s">
        <v>8</v>
      </c>
      <c r="B9" s="15" t="n">
        <f aca="false">COUNTIF(Deals!H16:H33,A9)</f>
        <v>4</v>
      </c>
      <c r="C9" s="16" t="n">
        <f aca="false">SUMIF(Deals!H16:H33,A9,Deals!I16:I33)</f>
        <v>67000</v>
      </c>
      <c r="D9" s="16" t="n">
        <f aca="false">SUMIF(Deals!H16:H33,A9,Deals!L16:L33)</f>
        <v>33500</v>
      </c>
    </row>
    <row r="10" customFormat="false" ht="15" hidden="false" customHeight="false" outlineLevel="0" collapsed="false">
      <c r="A10" s="5" t="s">
        <v>9</v>
      </c>
      <c r="B10" s="15" t="n">
        <f aca="false">COUNTIF(Deals!H16:H33,A10)</f>
        <v>3</v>
      </c>
      <c r="C10" s="16" t="n">
        <f aca="false">SUMIF(Deals!H16:H33,A10,Deals!I16:I33)</f>
        <v>65600</v>
      </c>
      <c r="D10" s="16" t="n">
        <f aca="false">SUMIF(Deals!H16:H33,A10,Deals!L16:L33)</f>
        <v>49200</v>
      </c>
    </row>
    <row r="11" customFormat="false" ht="15" hidden="false" customHeight="false" outlineLevel="0" collapsed="false">
      <c r="A11" s="5" t="s">
        <v>10</v>
      </c>
      <c r="B11" s="15" t="n">
        <f aca="false">COUNTIF(Deals!H16:H33,A11)</f>
        <v>2</v>
      </c>
      <c r="C11" s="16" t="n">
        <f aca="false">SUMIF(Deals!H16:H33,A11,Deals!I16:I33)</f>
        <v>34600</v>
      </c>
      <c r="D11" s="16" t="n">
        <f aca="false">SUMIF(Deals!H16:H33,A11,Deals!L16:L33)</f>
        <v>29410</v>
      </c>
    </row>
    <row r="12" customFormat="false" ht="15" hidden="false" customHeight="false" outlineLevel="0" collapsed="false">
      <c r="A12" s="5" t="s">
        <v>11</v>
      </c>
      <c r="B12" s="15" t="n">
        <f aca="false">COUNTIF(Deals!H16:H33,A12)</f>
        <v>2</v>
      </c>
      <c r="C12" s="16" t="n">
        <f aca="false">SUMIF(Deals!H16:H33,A12,Deals!I16:I33)</f>
        <v>63200</v>
      </c>
      <c r="D12" s="16" t="n">
        <f aca="false">SUMIF(Deals!H16:H33,A12,Deals!L16:L33)</f>
        <v>60040</v>
      </c>
    </row>
    <row r="15" customFormat="false" ht="15" hidden="false" customHeight="false" outlineLevel="0" collapsed="false">
      <c r="A15" s="3" t="s">
        <v>69</v>
      </c>
    </row>
    <row r="16" customFormat="false" ht="30" hidden="false" customHeight="true" outlineLevel="0" collapsed="false">
      <c r="A16" s="4" t="s">
        <v>14</v>
      </c>
      <c r="B16" s="4" t="s">
        <v>68</v>
      </c>
      <c r="C16" s="4" t="s">
        <v>16</v>
      </c>
      <c r="D16" s="4" t="s">
        <v>18</v>
      </c>
      <c r="E16" s="4" t="s">
        <v>70</v>
      </c>
    </row>
    <row r="17" customFormat="false" ht="15" hidden="false" customHeight="false" outlineLevel="0" collapsed="false">
      <c r="A17" s="5" t="s">
        <v>22</v>
      </c>
      <c r="B17" s="15" t="n">
        <f aca="false">COUNTIF(Deals!F16:F33,A17)</f>
        <v>8</v>
      </c>
      <c r="C17" s="16" t="n">
        <f aca="false">SUMIF(Deals!F16:F33,A17,Deals!I16:I33)</f>
        <v>203600</v>
      </c>
      <c r="D17" s="16" t="n">
        <f aca="false">SUMIF(Deals!F16:F33,A17,Deals!L16:L33)</f>
        <v>143170</v>
      </c>
      <c r="E17" s="10" t="n">
        <f aca="false">IFERROR(C17/B17,0)</f>
        <v>25450</v>
      </c>
    </row>
    <row r="18" customFormat="false" ht="15" hidden="false" customHeight="false" outlineLevel="0" collapsed="false">
      <c r="A18" s="5" t="s">
        <v>29</v>
      </c>
      <c r="B18" s="15" t="n">
        <f aca="false">COUNTIF(Deals!F16:F33,A18)</f>
        <v>6</v>
      </c>
      <c r="C18" s="16" t="n">
        <f aca="false">SUMIF(Deals!F16:F33,A18,Deals!I16:I33)</f>
        <v>82400</v>
      </c>
      <c r="D18" s="16" t="n">
        <f aca="false">SUMIF(Deals!F16:F33,A18,Deals!L16:L33)</f>
        <v>44630</v>
      </c>
      <c r="E18" s="10" t="n">
        <f aca="false">IFERROR(C18/B18,0)</f>
        <v>13733.3333333333</v>
      </c>
    </row>
    <row r="19" customFormat="false" ht="15" hidden="false" customHeight="false" outlineLevel="0" collapsed="false">
      <c r="A19" s="5" t="s">
        <v>37</v>
      </c>
      <c r="B19" s="15" t="n">
        <f aca="false">COUNTIF(Deals!F16:F33,A19)</f>
        <v>4</v>
      </c>
      <c r="C19" s="16" t="n">
        <f aca="false">SUMIF(Deals!F16:F33,A19,Deals!I16:I33)</f>
        <v>41400</v>
      </c>
      <c r="D19" s="16" t="n">
        <f aca="false">SUMIF(Deals!F16:F33,A19,Deals!L16:L33)</f>
        <v>12570</v>
      </c>
      <c r="E19" s="10" t="n">
        <f aca="false">IFERROR(C19/B19,0)</f>
        <v>10350</v>
      </c>
    </row>
    <row r="22" customFormat="false" ht="15" hidden="false" customHeight="false" outlineLevel="0" collapsed="false">
      <c r="A22" s="3" t="s">
        <v>71</v>
      </c>
    </row>
    <row r="23" customFormat="false" ht="30" hidden="false" customHeight="true" outlineLevel="0" collapsed="false">
      <c r="A23" s="4" t="s">
        <v>72</v>
      </c>
      <c r="B23" s="4" t="s">
        <v>68</v>
      </c>
      <c r="C23" s="4" t="s">
        <v>16</v>
      </c>
      <c r="D23" s="4" t="s">
        <v>18</v>
      </c>
    </row>
    <row r="24" customFormat="false" ht="15" hidden="false" customHeight="false" outlineLevel="0" collapsed="false">
      <c r="A24" s="5" t="s">
        <v>23</v>
      </c>
      <c r="B24" s="15" t="n">
        <f aca="false">COUNTIF(Deals!G16:G33,A24)</f>
        <v>7</v>
      </c>
      <c r="C24" s="16" t="n">
        <f aca="false">SUMIF(Deals!G16:G33,A24,Deals!I16:I33)</f>
        <v>185200</v>
      </c>
      <c r="D24" s="16" t="n">
        <f aca="false">SUMIF(Deals!G16:G33,A24,Deals!L16:L33)</f>
        <v>127530</v>
      </c>
    </row>
    <row r="25" customFormat="false" ht="15" hidden="false" customHeight="false" outlineLevel="0" collapsed="false">
      <c r="A25" s="5" t="s">
        <v>30</v>
      </c>
      <c r="B25" s="15" t="n">
        <f aca="false">COUNTIF(Deals!G16:G33,A25)</f>
        <v>4</v>
      </c>
      <c r="C25" s="16" t="n">
        <f aca="false">SUMIF(Deals!G16:G33,A25,Deals!I16:I33)</f>
        <v>47000</v>
      </c>
      <c r="D25" s="16" t="n">
        <f aca="false">SUMIF(Deals!G16:G33,A25,Deals!L16:L33)</f>
        <v>20690</v>
      </c>
    </row>
    <row r="26" customFormat="false" ht="15" hidden="false" customHeight="false" outlineLevel="0" collapsed="false">
      <c r="A26" s="5" t="s">
        <v>26</v>
      </c>
      <c r="B26" s="15" t="n">
        <f aca="false">COUNTIF(Deals!G16:G33,A26)</f>
        <v>4</v>
      </c>
      <c r="C26" s="16" t="n">
        <f aca="false">SUMIF(Deals!G16:G33,A26,Deals!I16:I33)</f>
        <v>62400</v>
      </c>
      <c r="D26" s="16" t="n">
        <f aca="false">SUMIF(Deals!G16:G33,A26,Deals!L16:L33)</f>
        <v>41300</v>
      </c>
    </row>
    <row r="27" customFormat="false" ht="15" hidden="false" customHeight="false" outlineLevel="0" collapsed="false">
      <c r="A27" s="5" t="s">
        <v>45</v>
      </c>
      <c r="B27" s="15" t="n">
        <f aca="false">COUNTIF(Deals!G16:G33,A27)</f>
        <v>2</v>
      </c>
      <c r="C27" s="16" t="n">
        <f aca="false">SUMIF(Deals!G16:G33,A27,Deals!I16:I33)</f>
        <v>20000</v>
      </c>
      <c r="D27" s="16" t="n">
        <f aca="false">SUMIF(Deals!G16:G33,A27,Deals!L16:L33)</f>
        <v>4450</v>
      </c>
    </row>
    <row r="28" customFormat="false" ht="15" hidden="false" customHeight="false" outlineLevel="0" collapsed="false">
      <c r="A28" s="5" t="s">
        <v>38</v>
      </c>
      <c r="B28" s="15" t="n">
        <f aca="false">COUNTIF(Deals!G16:G33,A28)</f>
        <v>1</v>
      </c>
      <c r="C28" s="16" t="n">
        <f aca="false">SUMIF(Deals!G16:G33,A28,Deals!I16:I33)</f>
        <v>12800</v>
      </c>
      <c r="D28" s="16" t="n">
        <f aca="false">SUMIF(Deals!G16:G33,A28,Deals!L16:L33)</f>
        <v>6400</v>
      </c>
    </row>
    <row r="31" customFormat="false" ht="15" hidden="false" customHeight="false" outlineLevel="0" collapsed="false">
      <c r="A31" s="3" t="s">
        <v>73</v>
      </c>
    </row>
    <row r="32" customFormat="false" ht="15" hidden="false" customHeight="false" outlineLevel="0" collapsed="false">
      <c r="A32" s="0" t="s">
        <v>74</v>
      </c>
      <c r="B32" s="17" t="n">
        <f aca="false">SUM(Deals!I16:I33)</f>
        <v>327400</v>
      </c>
    </row>
    <row r="33" customFormat="false" ht="15" hidden="false" customHeight="false" outlineLevel="0" collapsed="false">
      <c r="A33" s="0" t="s">
        <v>75</v>
      </c>
      <c r="B33" s="18" t="n">
        <f aca="false">SUM(Deals!L16:L33)</f>
        <v>200370</v>
      </c>
    </row>
    <row r="34" customFormat="false" ht="15" hidden="false" customHeight="false" outlineLevel="0" collapsed="false">
      <c r="A34" s="0" t="s">
        <v>76</v>
      </c>
      <c r="B34" s="19" t="n">
        <f aca="false">B33*0.7</f>
        <v>140259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2026-05-22T06:14:34Z</dcterms:created>
  <dc:creator>openpyxl</dc:creator>
  <dc:description/>
  <dc:language>en-US</dc:language>
  <cp:lastModifiedBy/>
  <dcterms:modified xsi:type="dcterms:W3CDTF">2026-05-22T06:14:34Z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