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b Log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<sst xmlns="http://schemas.openxmlformats.org/spreadsheetml/2006/main" count="139" uniqueCount="87">
  <si>
    <t xml:space="preserve">Job Costing Tracker — Roofing</t>
  </si>
  <si>
    <t xml:space="preserve">Per-job revenue, costs, and GM%. Roofing GM benchmark: 38–52%. Red flag: &lt;35%.</t>
  </si>
  <si>
    <t xml:space="preserve">Job #</t>
  </si>
  <si>
    <t xml:space="preserve">Date</t>
  </si>
  <si>
    <t xml:space="preserve">Customer</t>
  </si>
  <si>
    <t xml:space="preserve">Crew</t>
  </si>
  <si>
    <t xml:space="preserve">Type</t>
  </si>
  <si>
    <t xml:space="preserve">Squares</t>
  </si>
  <si>
    <t xml:space="preserve">Contract Revenue</t>
  </si>
  <si>
    <t xml:space="preserve">Supplement Revenue</t>
  </si>
  <si>
    <t xml:space="preserve">Total Revenue</t>
  </si>
  <si>
    <t xml:space="preserve">Materials</t>
  </si>
  <si>
    <t xml:space="preserve">Labor</t>
  </si>
  <si>
    <t xml:space="preserve">Subs</t>
  </si>
  <si>
    <t xml:space="preserve">Dump/Permits</t>
  </si>
  <si>
    <t xml:space="preserve">Total Cost</t>
  </si>
  <si>
    <t xml:space="preserve">Gross Profit</t>
  </si>
  <si>
    <t xml:space="preserve">GM %</t>
  </si>
  <si>
    <t xml:space="preserve">Status</t>
  </si>
  <si>
    <t xml:space="preserve">J-2401</t>
  </si>
  <si>
    <t xml:space="preserve">2026-02-04</t>
  </si>
  <si>
    <t xml:space="preserve">Henderson</t>
  </si>
  <si>
    <t xml:space="preserve">Crew A</t>
  </si>
  <si>
    <t xml:space="preserve">Retail</t>
  </si>
  <si>
    <t xml:space="preserve">Open</t>
  </si>
  <si>
    <t xml:space="preserve">J-2402</t>
  </si>
  <si>
    <t xml:space="preserve">2026-02-08</t>
  </si>
  <si>
    <t xml:space="preserve">Marquez</t>
  </si>
  <si>
    <t xml:space="preserve">Crew B</t>
  </si>
  <si>
    <t xml:space="preserve">Storm</t>
  </si>
  <si>
    <t xml:space="preserve">J-2407</t>
  </si>
  <si>
    <t xml:space="preserve">2026-02-15</t>
  </si>
  <si>
    <t xml:space="preserve">Patel</t>
  </si>
  <si>
    <t xml:space="preserve">Sub-1</t>
  </si>
  <si>
    <t xml:space="preserve">J-2412</t>
  </si>
  <si>
    <t xml:space="preserve">2026-02-22</t>
  </si>
  <si>
    <t xml:space="preserve">Johnson</t>
  </si>
  <si>
    <t xml:space="preserve">J-2418</t>
  </si>
  <si>
    <t xml:space="preserve">2026-03-01</t>
  </si>
  <si>
    <t xml:space="preserve">Wong</t>
  </si>
  <si>
    <t xml:space="preserve">J-2422</t>
  </si>
  <si>
    <t xml:space="preserve">2026-03-08</t>
  </si>
  <si>
    <t xml:space="preserve">Davis</t>
  </si>
  <si>
    <t xml:space="preserve">J-2431</t>
  </si>
  <si>
    <t xml:space="preserve">2026-03-15</t>
  </si>
  <si>
    <t xml:space="preserve">Garcia</t>
  </si>
  <si>
    <t xml:space="preserve">J-2435</t>
  </si>
  <si>
    <t xml:space="preserve">2026-03-21</t>
  </si>
  <si>
    <t xml:space="preserve">Williams</t>
  </si>
  <si>
    <t xml:space="preserve">J-2441</t>
  </si>
  <si>
    <t xml:space="preserve">2026-03-28</t>
  </si>
  <si>
    <t xml:space="preserve">Brown</t>
  </si>
  <si>
    <t xml:space="preserve">J-2446</t>
  </si>
  <si>
    <t xml:space="preserve">2026-04-03</t>
  </si>
  <si>
    <t xml:space="preserve">Anderson</t>
  </si>
  <si>
    <t xml:space="preserve">Sub-2</t>
  </si>
  <si>
    <t xml:space="preserve">J-2452</t>
  </si>
  <si>
    <t xml:space="preserve">2026-04-10</t>
  </si>
  <si>
    <t xml:space="preserve">Lee</t>
  </si>
  <si>
    <t xml:space="preserve">J-2458</t>
  </si>
  <si>
    <t xml:space="preserve">2026-04-18</t>
  </si>
  <si>
    <t xml:space="preserve">Cooper</t>
  </si>
  <si>
    <t xml:space="preserve">J-2462</t>
  </si>
  <si>
    <t xml:space="preserve">2026-04-25</t>
  </si>
  <si>
    <t xml:space="preserve">Mitchell</t>
  </si>
  <si>
    <t xml:space="preserve">J-2468</t>
  </si>
  <si>
    <t xml:space="preserve">2026-05-02</t>
  </si>
  <si>
    <t xml:space="preserve">Reed</t>
  </si>
  <si>
    <t xml:space="preserve">J-2471</t>
  </si>
  <si>
    <t xml:space="preserve">2026-05-09</t>
  </si>
  <si>
    <t xml:space="preserve">Bryant</t>
  </si>
  <si>
    <t xml:space="preserve">TOTALS</t>
  </si>
  <si>
    <t xml:space="preserve">Job Costing Summary</t>
  </si>
  <si>
    <t xml:space="preserve">Pulls from Job Log. Edit jobs there — totals here update automatically.</t>
  </si>
  <si>
    <t xml:space="preserve">By Crew</t>
  </si>
  <si>
    <t xml:space="preserve">Jobs</t>
  </si>
  <si>
    <t xml:space="preserve">Revenue</t>
  </si>
  <si>
    <t xml:space="preserve">Cost</t>
  </si>
  <si>
    <t xml:space="preserve">GP</t>
  </si>
  <si>
    <t xml:space="preserve">By Type</t>
  </si>
  <si>
    <t xml:space="preserve">Red-Flag Jobs (GM% &lt; 35%)</t>
  </si>
  <si>
    <t xml:space="preserve">jobs need review</t>
  </si>
  <si>
    <t xml:space="preserve">Benchmark reminders</t>
  </si>
  <si>
    <t xml:space="preserve">• Roofing residential GM%: 38–52% (38% is the floor)</t>
  </si>
  <si>
    <t xml:space="preserve">• Materials % of revenue: 30–40% target</t>
  </si>
  <si>
    <t xml:space="preserve">• Labor % of revenue: 18–28% target</t>
  </si>
  <si>
    <t xml:space="preserve">• Subs typically run 5–10% lower margin vs. in-house crew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</si>
</sst>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sz val="11"/>
      <color rgb="FF008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59595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EEBF7"/>
        <bgColor rgb="FFCCFFFF"/>
      </patternFill>
    </fill>
    <fill>
      <patternFill patternType="solid">
        <fgColor rgb="FFF8CBAD"/>
        <bgColor rgb="FFFFEB9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8CBAD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1"/>
    <col collapsed="false" customWidth="true" hidden="false" outlineLevel="0" max="3" min="3" style="0" width="14"/>
    <col collapsed="false" customWidth="true" hidden="false" outlineLevel="0" max="5" min="4" style="0" width="9"/>
    <col collapsed="false" customWidth="true" hidden="false" outlineLevel="0" max="6" min="6" style="0" width="8"/>
    <col collapsed="false" customWidth="true" hidden="false" outlineLevel="0" max="9" min="7" style="0" width="12"/>
    <col collapsed="false" customWidth="true" hidden="false" outlineLevel="0" max="13" min="10" style="0" width="11"/>
    <col collapsed="false" customWidth="true" hidden="false" outlineLevel="0" max="15" min="14" style="0" width="12"/>
    <col collapsed="false" customWidth="true" hidden="false" outlineLevel="0" max="16" min="16" style="0" width="9"/>
    <col collapsed="false" customWidth="true" hidden="false" outlineLevel="0" max="17" min="17" style="0" width="10"/>
  </cols>
  <sheetData>
    <row r="1" customFormat="false" ht="24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customFormat="false" ht="15" hidden="false" customHeight="false" outlineLevel="0" collapsed="false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5" t="n">
        <v>24</v>
      </c>
      <c r="G5" s="6" t="n">
        <v>14200</v>
      </c>
      <c r="H5" s="6" t="n">
        <v>0</v>
      </c>
      <c r="I5" s="7" t="n">
        <f aca="false">G5+H5</f>
        <v>14200</v>
      </c>
      <c r="J5" s="6" t="n">
        <v>4350</v>
      </c>
      <c r="K5" s="6" t="n">
        <v>2850</v>
      </c>
      <c r="L5" s="6" t="n">
        <v>0</v>
      </c>
      <c r="M5" s="6" t="n">
        <v>720</v>
      </c>
      <c r="N5" s="7" t="n">
        <f aca="false">SUM(J5:M5)</f>
        <v>7920</v>
      </c>
      <c r="O5" s="7" t="n">
        <f aca="false">I5-N5</f>
        <v>6280</v>
      </c>
      <c r="P5" s="8" t="n">
        <f aca="false">IFERROR(O5/I5,0)</f>
        <v>0.442253521126761</v>
      </c>
      <c r="Q5" s="4" t="s">
        <v>24</v>
      </c>
    </row>
    <row r="6" customFormat="false" ht="15" hidden="false" customHeight="false" outlineLevel="0" collapsed="false">
      <c r="A6" s="4" t="s">
        <v>25</v>
      </c>
      <c r="B6" s="4" t="s">
        <v>26</v>
      </c>
      <c r="C6" s="4" t="s">
        <v>27</v>
      </c>
      <c r="D6" s="4" t="s">
        <v>28</v>
      </c>
      <c r="E6" s="4" t="s">
        <v>29</v>
      </c>
      <c r="F6" s="5" t="n">
        <v>28</v>
      </c>
      <c r="G6" s="6" t="n">
        <v>18400</v>
      </c>
      <c r="H6" s="6" t="n">
        <v>2200</v>
      </c>
      <c r="I6" s="7" t="n">
        <f aca="false">G6+H6</f>
        <v>20600</v>
      </c>
      <c r="J6" s="6" t="n">
        <v>6200</v>
      </c>
      <c r="K6" s="6" t="n">
        <v>3950</v>
      </c>
      <c r="L6" s="6" t="n">
        <v>0</v>
      </c>
      <c r="M6" s="6" t="n">
        <v>950</v>
      </c>
      <c r="N6" s="7" t="n">
        <f aca="false">SUM(J6:M6)</f>
        <v>11100</v>
      </c>
      <c r="O6" s="7" t="n">
        <f aca="false">I6-N6</f>
        <v>9500</v>
      </c>
      <c r="P6" s="8" t="n">
        <f aca="false">IFERROR(O6/I6,0)</f>
        <v>0.461165048543689</v>
      </c>
      <c r="Q6" s="4" t="s">
        <v>24</v>
      </c>
    </row>
    <row r="7" customFormat="false" ht="15" hidden="false" customHeight="false" outlineLevel="0" collapsed="false">
      <c r="A7" s="4" t="s">
        <v>30</v>
      </c>
      <c r="B7" s="4" t="s">
        <v>31</v>
      </c>
      <c r="C7" s="4" t="s">
        <v>32</v>
      </c>
      <c r="D7" s="4" t="s">
        <v>33</v>
      </c>
      <c r="E7" s="4" t="s">
        <v>23</v>
      </c>
      <c r="F7" s="5" t="n">
        <v>22</v>
      </c>
      <c r="G7" s="6" t="n">
        <v>12800</v>
      </c>
      <c r="H7" s="6" t="n">
        <v>0</v>
      </c>
      <c r="I7" s="7" t="n">
        <f aca="false">G7+H7</f>
        <v>12800</v>
      </c>
      <c r="J7" s="6" t="n">
        <v>4100</v>
      </c>
      <c r="K7" s="6" t="n">
        <v>0</v>
      </c>
      <c r="L7" s="6" t="n">
        <v>3850</v>
      </c>
      <c r="M7" s="6" t="n">
        <v>720</v>
      </c>
      <c r="N7" s="7" t="n">
        <f aca="false">SUM(J7:M7)</f>
        <v>8670</v>
      </c>
      <c r="O7" s="7" t="n">
        <f aca="false">I7-N7</f>
        <v>4130</v>
      </c>
      <c r="P7" s="8" t="n">
        <f aca="false">IFERROR(O7/I7,0)</f>
        <v>0.32265625</v>
      </c>
      <c r="Q7" s="4" t="s">
        <v>24</v>
      </c>
    </row>
    <row r="8" customFormat="false" ht="15" hidden="false" customHeight="false" outlineLevel="0" collapsed="false">
      <c r="A8" s="4" t="s">
        <v>34</v>
      </c>
      <c r="B8" s="4" t="s">
        <v>35</v>
      </c>
      <c r="C8" s="4" t="s">
        <v>36</v>
      </c>
      <c r="D8" s="4" t="s">
        <v>22</v>
      </c>
      <c r="E8" s="4" t="s">
        <v>29</v>
      </c>
      <c r="F8" s="5" t="n">
        <v>32</v>
      </c>
      <c r="G8" s="6" t="n">
        <v>22800</v>
      </c>
      <c r="H8" s="6" t="n">
        <v>3400</v>
      </c>
      <c r="I8" s="7" t="n">
        <f aca="false">G8+H8</f>
        <v>26200</v>
      </c>
      <c r="J8" s="6" t="n">
        <v>7980</v>
      </c>
      <c r="K8" s="6" t="n">
        <v>5240</v>
      </c>
      <c r="L8" s="6" t="n">
        <v>0</v>
      </c>
      <c r="M8" s="6" t="n">
        <v>1180</v>
      </c>
      <c r="N8" s="7" t="n">
        <f aca="false">SUM(J8:M8)</f>
        <v>14400</v>
      </c>
      <c r="O8" s="7" t="n">
        <f aca="false">I8-N8</f>
        <v>11800</v>
      </c>
      <c r="P8" s="8" t="n">
        <f aca="false">IFERROR(O8/I8,0)</f>
        <v>0.450381679389313</v>
      </c>
      <c r="Q8" s="4" t="s">
        <v>24</v>
      </c>
    </row>
    <row r="9" customFormat="false" ht="15" hidden="false" customHeight="false" outlineLevel="0" collapsed="false">
      <c r="A9" s="4" t="s">
        <v>37</v>
      </c>
      <c r="B9" s="4" t="s">
        <v>38</v>
      </c>
      <c r="C9" s="4" t="s">
        <v>39</v>
      </c>
      <c r="D9" s="4" t="s">
        <v>28</v>
      </c>
      <c r="E9" s="4" t="s">
        <v>29</v>
      </c>
      <c r="F9" s="5" t="n">
        <v>26</v>
      </c>
      <c r="G9" s="6" t="n">
        <v>22400</v>
      </c>
      <c r="H9" s="6" t="n">
        <v>1800</v>
      </c>
      <c r="I9" s="7" t="n">
        <f aca="false">G9+H9</f>
        <v>24200</v>
      </c>
      <c r="J9" s="6" t="n">
        <v>7400</v>
      </c>
      <c r="K9" s="6" t="n">
        <v>4480</v>
      </c>
      <c r="L9" s="6" t="n">
        <v>0</v>
      </c>
      <c r="M9" s="6" t="n">
        <v>1050</v>
      </c>
      <c r="N9" s="7" t="n">
        <f aca="false">SUM(J9:M9)</f>
        <v>12930</v>
      </c>
      <c r="O9" s="7" t="n">
        <f aca="false">I9-N9</f>
        <v>11270</v>
      </c>
      <c r="P9" s="8" t="n">
        <f aca="false">IFERROR(O9/I9,0)</f>
        <v>0.465702479338843</v>
      </c>
      <c r="Q9" s="4" t="s">
        <v>24</v>
      </c>
    </row>
    <row r="10" customFormat="false" ht="15" hidden="false" customHeight="false" outlineLevel="0" collapsed="false">
      <c r="A10" s="4" t="s">
        <v>40</v>
      </c>
      <c r="B10" s="4" t="s">
        <v>41</v>
      </c>
      <c r="C10" s="4" t="s">
        <v>42</v>
      </c>
      <c r="D10" s="4" t="s">
        <v>22</v>
      </c>
      <c r="E10" s="4" t="s">
        <v>23</v>
      </c>
      <c r="F10" s="5" t="n">
        <v>18</v>
      </c>
      <c r="G10" s="6" t="n">
        <v>14800</v>
      </c>
      <c r="H10" s="6" t="n">
        <v>0</v>
      </c>
      <c r="I10" s="7" t="n">
        <f aca="false">G10+H10</f>
        <v>14800</v>
      </c>
      <c r="J10" s="6" t="n">
        <v>4810</v>
      </c>
      <c r="K10" s="6" t="n">
        <v>3550</v>
      </c>
      <c r="L10" s="6" t="n">
        <v>0</v>
      </c>
      <c r="M10" s="6" t="n">
        <v>820</v>
      </c>
      <c r="N10" s="7" t="n">
        <f aca="false">SUM(J10:M10)</f>
        <v>9180</v>
      </c>
      <c r="O10" s="7" t="n">
        <f aca="false">I10-N10</f>
        <v>5620</v>
      </c>
      <c r="P10" s="8" t="n">
        <f aca="false">IFERROR(O10/I10,0)</f>
        <v>0.37972972972973</v>
      </c>
      <c r="Q10" s="4" t="s">
        <v>24</v>
      </c>
    </row>
    <row r="11" customFormat="false" ht="15" hidden="false" customHeight="false" outlineLevel="0" collapsed="false">
      <c r="A11" s="4" t="s">
        <v>43</v>
      </c>
      <c r="B11" s="4" t="s">
        <v>44</v>
      </c>
      <c r="C11" s="4" t="s">
        <v>45</v>
      </c>
      <c r="D11" s="4" t="s">
        <v>33</v>
      </c>
      <c r="E11" s="4" t="s">
        <v>29</v>
      </c>
      <c r="F11" s="5" t="n">
        <v>48</v>
      </c>
      <c r="G11" s="6" t="n">
        <v>38200</v>
      </c>
      <c r="H11" s="6" t="n">
        <v>4800</v>
      </c>
      <c r="I11" s="7" t="n">
        <f aca="false">G11+H11</f>
        <v>43000</v>
      </c>
      <c r="J11" s="6" t="n">
        <v>14200</v>
      </c>
      <c r="K11" s="6" t="n">
        <v>0</v>
      </c>
      <c r="L11" s="6" t="n">
        <v>12400</v>
      </c>
      <c r="M11" s="6" t="n">
        <v>1850</v>
      </c>
      <c r="N11" s="7" t="n">
        <f aca="false">SUM(J11:M11)</f>
        <v>28450</v>
      </c>
      <c r="O11" s="7" t="n">
        <f aca="false">I11-N11</f>
        <v>14550</v>
      </c>
      <c r="P11" s="8" t="n">
        <f aca="false">IFERROR(O11/I11,0)</f>
        <v>0.338372093023256</v>
      </c>
      <c r="Q11" s="4" t="s">
        <v>24</v>
      </c>
    </row>
    <row r="12" customFormat="false" ht="15" hidden="false" customHeight="false" outlineLevel="0" collapsed="false">
      <c r="A12" s="4" t="s">
        <v>46</v>
      </c>
      <c r="B12" s="4" t="s">
        <v>47</v>
      </c>
      <c r="C12" s="4" t="s">
        <v>48</v>
      </c>
      <c r="D12" s="4" t="s">
        <v>22</v>
      </c>
      <c r="E12" s="4" t="s">
        <v>23</v>
      </c>
      <c r="F12" s="5" t="n">
        <v>16</v>
      </c>
      <c r="G12" s="6" t="n">
        <v>11600</v>
      </c>
      <c r="H12" s="6" t="n">
        <v>0</v>
      </c>
      <c r="I12" s="7" t="n">
        <f aca="false">G12+H12</f>
        <v>11600</v>
      </c>
      <c r="J12" s="6" t="n">
        <v>3950</v>
      </c>
      <c r="K12" s="6" t="n">
        <v>2960</v>
      </c>
      <c r="L12" s="6" t="n">
        <v>0</v>
      </c>
      <c r="M12" s="6" t="n">
        <v>690</v>
      </c>
      <c r="N12" s="7" t="n">
        <f aca="false">SUM(J12:M12)</f>
        <v>7600</v>
      </c>
      <c r="O12" s="7" t="n">
        <f aca="false">I12-N12</f>
        <v>4000</v>
      </c>
      <c r="P12" s="8" t="n">
        <f aca="false">IFERROR(O12/I12,0)</f>
        <v>0.344827586206897</v>
      </c>
      <c r="Q12" s="4" t="s">
        <v>24</v>
      </c>
    </row>
    <row r="13" customFormat="false" ht="15" hidden="false" customHeight="false" outlineLevel="0" collapsed="false">
      <c r="A13" s="4" t="s">
        <v>49</v>
      </c>
      <c r="B13" s="4" t="s">
        <v>50</v>
      </c>
      <c r="C13" s="4" t="s">
        <v>51</v>
      </c>
      <c r="D13" s="4" t="s">
        <v>28</v>
      </c>
      <c r="E13" s="4" t="s">
        <v>23</v>
      </c>
      <c r="F13" s="5" t="n">
        <v>14</v>
      </c>
      <c r="G13" s="6" t="n">
        <v>9800</v>
      </c>
      <c r="H13" s="6" t="n">
        <v>0</v>
      </c>
      <c r="I13" s="7" t="n">
        <f aca="false">G13+H13</f>
        <v>9800</v>
      </c>
      <c r="J13" s="6" t="n">
        <v>3450</v>
      </c>
      <c r="K13" s="6" t="n">
        <v>2680</v>
      </c>
      <c r="L13" s="6" t="n">
        <v>0</v>
      </c>
      <c r="M13" s="6" t="n">
        <v>620</v>
      </c>
      <c r="N13" s="7" t="n">
        <f aca="false">SUM(J13:M13)</f>
        <v>6750</v>
      </c>
      <c r="O13" s="7" t="n">
        <f aca="false">I13-N13</f>
        <v>3050</v>
      </c>
      <c r="P13" s="8" t="n">
        <f aca="false">IFERROR(O13/I13,0)</f>
        <v>0.311224489795918</v>
      </c>
      <c r="Q13" s="4" t="s">
        <v>24</v>
      </c>
    </row>
    <row r="14" customFormat="false" ht="15" hidden="false" customHeight="false" outlineLevel="0" collapsed="false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29</v>
      </c>
      <c r="F14" s="5" t="n">
        <v>38</v>
      </c>
      <c r="G14" s="6" t="n">
        <v>28400</v>
      </c>
      <c r="H14" s="6" t="n">
        <v>2100</v>
      </c>
      <c r="I14" s="7" t="n">
        <f aca="false">G14+H14</f>
        <v>30500</v>
      </c>
      <c r="J14" s="6" t="n">
        <v>10200</v>
      </c>
      <c r="K14" s="6" t="n">
        <v>0</v>
      </c>
      <c r="L14" s="6" t="n">
        <v>9800</v>
      </c>
      <c r="M14" s="6" t="n">
        <v>1380</v>
      </c>
      <c r="N14" s="7" t="n">
        <f aca="false">SUM(J14:M14)</f>
        <v>21380</v>
      </c>
      <c r="O14" s="7" t="n">
        <f aca="false">I14-N14</f>
        <v>9120</v>
      </c>
      <c r="P14" s="8" t="n">
        <f aca="false">IFERROR(O14/I14,0)</f>
        <v>0.299016393442623</v>
      </c>
      <c r="Q14" s="4" t="s">
        <v>24</v>
      </c>
    </row>
    <row r="15" customFormat="false" ht="15" hidden="false" customHeight="false" outlineLevel="0" collapsed="false">
      <c r="A15" s="4" t="s">
        <v>56</v>
      </c>
      <c r="B15" s="4" t="s">
        <v>57</v>
      </c>
      <c r="C15" s="4" t="s">
        <v>58</v>
      </c>
      <c r="D15" s="4" t="s">
        <v>22</v>
      </c>
      <c r="E15" s="4" t="s">
        <v>23</v>
      </c>
      <c r="F15" s="5" t="n">
        <v>18</v>
      </c>
      <c r="G15" s="6" t="n">
        <v>12200</v>
      </c>
      <c r="H15" s="6" t="n">
        <v>0</v>
      </c>
      <c r="I15" s="7" t="n">
        <f aca="false">G15+H15</f>
        <v>12200</v>
      </c>
      <c r="J15" s="6" t="n">
        <v>4380</v>
      </c>
      <c r="K15" s="6" t="n">
        <v>3320</v>
      </c>
      <c r="L15" s="6" t="n">
        <v>0</v>
      </c>
      <c r="M15" s="6" t="n">
        <v>790</v>
      </c>
      <c r="N15" s="7" t="n">
        <f aca="false">SUM(J15:M15)</f>
        <v>8490</v>
      </c>
      <c r="O15" s="7" t="n">
        <f aca="false">I15-N15</f>
        <v>3710</v>
      </c>
      <c r="P15" s="8" t="n">
        <f aca="false">IFERROR(O15/I15,0)</f>
        <v>0.304098360655738</v>
      </c>
      <c r="Q15" s="4" t="s">
        <v>24</v>
      </c>
    </row>
    <row r="16" customFormat="false" ht="15" hidden="false" customHeight="false" outlineLevel="0" collapsed="false">
      <c r="A16" s="4" t="s">
        <v>59</v>
      </c>
      <c r="B16" s="4" t="s">
        <v>60</v>
      </c>
      <c r="C16" s="4" t="s">
        <v>61</v>
      </c>
      <c r="D16" s="4" t="s">
        <v>33</v>
      </c>
      <c r="E16" s="4" t="s">
        <v>29</v>
      </c>
      <c r="F16" s="5" t="n">
        <v>28</v>
      </c>
      <c r="G16" s="6" t="n">
        <v>18900</v>
      </c>
      <c r="H16" s="6" t="n">
        <v>1400</v>
      </c>
      <c r="I16" s="7" t="n">
        <f aca="false">G16+H16</f>
        <v>20300</v>
      </c>
      <c r="J16" s="6" t="n">
        <v>7320</v>
      </c>
      <c r="K16" s="6" t="n">
        <v>0</v>
      </c>
      <c r="L16" s="6" t="n">
        <v>7100</v>
      </c>
      <c r="M16" s="6" t="n">
        <v>920</v>
      </c>
      <c r="N16" s="7" t="n">
        <f aca="false">SUM(J16:M16)</f>
        <v>15340</v>
      </c>
      <c r="O16" s="7" t="n">
        <f aca="false">I16-N16</f>
        <v>4960</v>
      </c>
      <c r="P16" s="8" t="n">
        <f aca="false">IFERROR(O16/I16,0)</f>
        <v>0.244334975369458</v>
      </c>
      <c r="Q16" s="4" t="s">
        <v>24</v>
      </c>
    </row>
    <row r="17" customFormat="false" ht="15" hidden="false" customHeight="false" outlineLevel="0" collapsed="false">
      <c r="A17" s="4" t="s">
        <v>62</v>
      </c>
      <c r="B17" s="4" t="s">
        <v>63</v>
      </c>
      <c r="C17" s="4" t="s">
        <v>64</v>
      </c>
      <c r="D17" s="4" t="s">
        <v>28</v>
      </c>
      <c r="E17" s="4" t="s">
        <v>23</v>
      </c>
      <c r="F17" s="5" t="n">
        <v>14</v>
      </c>
      <c r="G17" s="6" t="n">
        <v>8600</v>
      </c>
      <c r="H17" s="6" t="n">
        <v>0</v>
      </c>
      <c r="I17" s="7" t="n">
        <f aca="false">G17+H17</f>
        <v>8600</v>
      </c>
      <c r="J17" s="6" t="n">
        <v>3380</v>
      </c>
      <c r="K17" s="6" t="n">
        <v>2540</v>
      </c>
      <c r="L17" s="6" t="n">
        <v>0</v>
      </c>
      <c r="M17" s="6" t="n">
        <v>580</v>
      </c>
      <c r="N17" s="7" t="n">
        <f aca="false">SUM(J17:M17)</f>
        <v>6500</v>
      </c>
      <c r="O17" s="7" t="n">
        <f aca="false">I17-N17</f>
        <v>2100</v>
      </c>
      <c r="P17" s="8" t="n">
        <f aca="false">IFERROR(O17/I17,0)</f>
        <v>0.244186046511628</v>
      </c>
      <c r="Q17" s="4" t="s">
        <v>24</v>
      </c>
    </row>
    <row r="18" customFormat="false" ht="15" hidden="false" customHeight="false" outlineLevel="0" collapsed="false">
      <c r="A18" s="4" t="s">
        <v>65</v>
      </c>
      <c r="B18" s="4" t="s">
        <v>66</v>
      </c>
      <c r="C18" s="4" t="s">
        <v>67</v>
      </c>
      <c r="D18" s="4" t="s">
        <v>55</v>
      </c>
      <c r="E18" s="4" t="s">
        <v>29</v>
      </c>
      <c r="F18" s="5" t="n">
        <v>24</v>
      </c>
      <c r="G18" s="6" t="n">
        <v>16400</v>
      </c>
      <c r="H18" s="6" t="n">
        <v>1100</v>
      </c>
      <c r="I18" s="7" t="n">
        <f aca="false">G18+H18</f>
        <v>17500</v>
      </c>
      <c r="J18" s="6" t="n">
        <v>7140</v>
      </c>
      <c r="K18" s="6" t="n">
        <v>0</v>
      </c>
      <c r="L18" s="6" t="n">
        <v>6800</v>
      </c>
      <c r="M18" s="6" t="n">
        <v>820</v>
      </c>
      <c r="N18" s="7" t="n">
        <f aca="false">SUM(J18:M18)</f>
        <v>14760</v>
      </c>
      <c r="O18" s="7" t="n">
        <f aca="false">I18-N18</f>
        <v>2740</v>
      </c>
      <c r="P18" s="8" t="n">
        <f aca="false">IFERROR(O18/I18,0)</f>
        <v>0.156571428571429</v>
      </c>
      <c r="Q18" s="4" t="s">
        <v>24</v>
      </c>
    </row>
    <row r="19" customFormat="false" ht="15" hidden="false" customHeight="false" outlineLevel="0" collapsed="false">
      <c r="A19" s="4" t="s">
        <v>68</v>
      </c>
      <c r="B19" s="4" t="s">
        <v>69</v>
      </c>
      <c r="C19" s="4" t="s">
        <v>70</v>
      </c>
      <c r="D19" s="4" t="s">
        <v>22</v>
      </c>
      <c r="E19" s="4" t="s">
        <v>23</v>
      </c>
      <c r="F19" s="5" t="n">
        <v>20</v>
      </c>
      <c r="G19" s="6" t="n">
        <v>13200</v>
      </c>
      <c r="H19" s="6" t="n">
        <v>0</v>
      </c>
      <c r="I19" s="7" t="n">
        <f aca="false">G19+H19</f>
        <v>13200</v>
      </c>
      <c r="J19" s="6" t="n">
        <v>4520</v>
      </c>
      <c r="K19" s="6" t="n">
        <v>3380</v>
      </c>
      <c r="L19" s="6" t="n">
        <v>0</v>
      </c>
      <c r="M19" s="6" t="n">
        <v>720</v>
      </c>
      <c r="N19" s="7" t="n">
        <f aca="false">SUM(J19:M19)</f>
        <v>8620</v>
      </c>
      <c r="O19" s="7" t="n">
        <f aca="false">I19-N19</f>
        <v>4580</v>
      </c>
      <c r="P19" s="8" t="n">
        <f aca="false">IFERROR(O19/I19,0)</f>
        <v>0.346969696969697</v>
      </c>
      <c r="Q19" s="4" t="s">
        <v>24</v>
      </c>
    </row>
    <row r="20" customFormat="false" ht="15" hidden="false" customHeight="false" outlineLevel="0" collapsed="false">
      <c r="A20" s="9" t="s">
        <v>71</v>
      </c>
      <c r="B20" s="10"/>
      <c r="C20" s="10"/>
      <c r="D20" s="10"/>
      <c r="E20" s="10"/>
      <c r="F20" s="10"/>
      <c r="G20" s="11" t="n">
        <f aca="false">SUM(G5:G19)</f>
        <v>262700</v>
      </c>
      <c r="H20" s="11" t="n">
        <f aca="false">SUM(H5:H19)</f>
        <v>16800</v>
      </c>
      <c r="I20" s="11" t="n">
        <f aca="false">SUM(I5:I19)</f>
        <v>279500</v>
      </c>
      <c r="J20" s="11" t="n">
        <f aca="false">SUM(J5:J19)</f>
        <v>93380</v>
      </c>
      <c r="K20" s="11" t="n">
        <f aca="false">SUM(K5:K19)</f>
        <v>34950</v>
      </c>
      <c r="L20" s="11" t="n">
        <f aca="false">SUM(L5:L19)</f>
        <v>39950</v>
      </c>
      <c r="M20" s="11" t="n">
        <f aca="false">SUM(M5:M19)</f>
        <v>13810</v>
      </c>
      <c r="N20" s="11" t="n">
        <f aca="false">SUM(N5:N19)</f>
        <v>182090</v>
      </c>
      <c r="O20" s="11" t="n">
        <f aca="false">SUM(O5:O19)</f>
        <v>97410</v>
      </c>
      <c r="P20" s="12" t="n">
        <f aca="false">IFERROR(O20/I20,0)</f>
        <v>0.348515205724508</v>
      </c>
      <c r="Q20" s="10"/>
    </row>
  </sheetData>
  <conditionalFormatting sqref="P5:P19">
    <cfRule type="cellIs" priority="2" operator="lessThan" aboveAverage="0" equalAverage="0" bottom="0" percent="0" rank="0" text="" dxfId="0">
      <formula>0.35</formula>
    </cfRule>
    <cfRule type="cellIs" priority="3" operator="between" aboveAverage="0" equalAverage="0" bottom="0" percent="0" rank="0" text="" dxfId="1">
      <formula>0.35</formula>
      <formula>0.38</formula>
    </cfRule>
    <cfRule type="cellIs" priority="4" operator="greaterThanOrEqual" aboveAverage="0" equalAverage="0" bottom="0" percent="0" rank="0" text="" dxfId="2">
      <formula>0.38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1"/>
    <col collapsed="false" customWidth="true" hidden="false" outlineLevel="0" max="5" min="3" style="0" width="14"/>
    <col collapsed="false" customWidth="true" hidden="false" outlineLevel="0" max="6" min="6" style="0" width="10"/>
  </cols>
  <sheetData>
    <row r="1" customFormat="false" ht="24" hidden="false" customHeight="true" outlineLevel="0" collapsed="false">
      <c r="A1" s="1" t="s">
        <v>72</v>
      </c>
    </row>
    <row r="2" customFormat="false" ht="15" hidden="false" customHeight="false" outlineLevel="0" collapsed="false">
      <c r="A2" s="2" t="s">
        <v>73</v>
      </c>
    </row>
    <row r="4" customFormat="false" ht="15" hidden="false" customHeight="false" outlineLevel="0" collapsed="false">
      <c r="A4" s="13" t="s">
        <v>74</v>
      </c>
    </row>
    <row r="5" customFormat="false" ht="30" hidden="false" customHeight="true" outlineLevel="0" collapsed="false">
      <c r="A5" s="3" t="s">
        <v>5</v>
      </c>
      <c r="B5" s="3" t="s">
        <v>75</v>
      </c>
      <c r="C5" s="3" t="s">
        <v>76</v>
      </c>
      <c r="D5" s="3" t="s">
        <v>77</v>
      </c>
      <c r="E5" s="3" t="s">
        <v>78</v>
      </c>
      <c r="F5" s="3" t="s">
        <v>17</v>
      </c>
    </row>
    <row r="6" customFormat="false" ht="15" hidden="false" customHeight="false" outlineLevel="0" collapsed="false">
      <c r="A6" s="14" t="s">
        <v>22</v>
      </c>
      <c r="B6" s="15" t="n">
        <f aca="false">COUNTIF('Job Log'!D5:D19,A6)</f>
        <v>6</v>
      </c>
      <c r="C6" s="16" t="n">
        <f aca="false">SUMIF('Job Log'!D5:D19,A6,'Job Log'!I5:I19)</f>
        <v>92200</v>
      </c>
      <c r="D6" s="16" t="n">
        <f aca="false">SUMIF('Job Log'!D5:D19,A6,'Job Log'!N5:N19)</f>
        <v>56210</v>
      </c>
      <c r="E6" s="17" t="n">
        <f aca="false">C6-D6</f>
        <v>35990</v>
      </c>
      <c r="F6" s="18" t="n">
        <f aca="false">IFERROR(E6/C6,0)</f>
        <v>0.390347071583514</v>
      </c>
    </row>
    <row r="7" customFormat="false" ht="15" hidden="false" customHeight="false" outlineLevel="0" collapsed="false">
      <c r="A7" s="14" t="s">
        <v>28</v>
      </c>
      <c r="B7" s="15" t="n">
        <f aca="false">COUNTIF('Job Log'!D5:D19,A7)</f>
        <v>4</v>
      </c>
      <c r="C7" s="16" t="n">
        <f aca="false">SUMIF('Job Log'!D5:D19,A7,'Job Log'!I5:I19)</f>
        <v>63200</v>
      </c>
      <c r="D7" s="16" t="n">
        <f aca="false">SUMIF('Job Log'!D5:D19,A7,'Job Log'!N5:N19)</f>
        <v>37280</v>
      </c>
      <c r="E7" s="17" t="n">
        <f aca="false">C7-D7</f>
        <v>25920</v>
      </c>
      <c r="F7" s="18" t="n">
        <f aca="false">IFERROR(E7/C7,0)</f>
        <v>0.410126582278481</v>
      </c>
    </row>
    <row r="8" customFormat="false" ht="15" hidden="false" customHeight="false" outlineLevel="0" collapsed="false">
      <c r="A8" s="14" t="s">
        <v>33</v>
      </c>
      <c r="B8" s="15" t="n">
        <f aca="false">COUNTIF('Job Log'!D5:D19,A8)</f>
        <v>3</v>
      </c>
      <c r="C8" s="16" t="n">
        <f aca="false">SUMIF('Job Log'!D5:D19,A8,'Job Log'!I5:I19)</f>
        <v>76100</v>
      </c>
      <c r="D8" s="16" t="n">
        <f aca="false">SUMIF('Job Log'!D5:D19,A8,'Job Log'!N5:N19)</f>
        <v>52460</v>
      </c>
      <c r="E8" s="17" t="n">
        <f aca="false">C8-D8</f>
        <v>23640</v>
      </c>
      <c r="F8" s="18" t="n">
        <f aca="false">IFERROR(E8/C8,0)</f>
        <v>0.310643889618923</v>
      </c>
    </row>
    <row r="9" customFormat="false" ht="15" hidden="false" customHeight="false" outlineLevel="0" collapsed="false">
      <c r="A9" s="14" t="s">
        <v>55</v>
      </c>
      <c r="B9" s="15" t="n">
        <f aca="false">COUNTIF('Job Log'!D5:D19,A9)</f>
        <v>2</v>
      </c>
      <c r="C9" s="16" t="n">
        <f aca="false">SUMIF('Job Log'!D5:D19,A9,'Job Log'!I5:I19)</f>
        <v>48000</v>
      </c>
      <c r="D9" s="16" t="n">
        <f aca="false">SUMIF('Job Log'!D5:D19,A9,'Job Log'!N5:N19)</f>
        <v>36140</v>
      </c>
      <c r="E9" s="17" t="n">
        <f aca="false">C9-D9</f>
        <v>11860</v>
      </c>
      <c r="F9" s="18" t="n">
        <f aca="false">IFERROR(E9/C9,0)</f>
        <v>0.247083333333333</v>
      </c>
    </row>
    <row r="11" customFormat="false" ht="15" hidden="false" customHeight="false" outlineLevel="0" collapsed="false">
      <c r="A11" s="13" t="s">
        <v>79</v>
      </c>
    </row>
    <row r="12" customFormat="false" ht="30" hidden="false" customHeight="true" outlineLevel="0" collapsed="false">
      <c r="A12" s="3" t="s">
        <v>6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17</v>
      </c>
    </row>
    <row r="13" customFormat="false" ht="15" hidden="false" customHeight="false" outlineLevel="0" collapsed="false">
      <c r="A13" s="14" t="s">
        <v>23</v>
      </c>
      <c r="B13" s="15" t="n">
        <f aca="false">COUNTIF('Job Log'!E5:E19,A13)</f>
        <v>8</v>
      </c>
      <c r="C13" s="16" t="n">
        <f aca="false">SUMIF('Job Log'!E5:E19,A13,'Job Log'!I5:I19)</f>
        <v>97200</v>
      </c>
      <c r="D13" s="16" t="n">
        <f aca="false">SUMIF('Job Log'!E5:E19,A13,'Job Log'!N5:N19)</f>
        <v>63730</v>
      </c>
      <c r="E13" s="17" t="n">
        <f aca="false">C13-D13</f>
        <v>33470</v>
      </c>
      <c r="F13" s="18" t="n">
        <f aca="false">IFERROR(E13/C13,0)</f>
        <v>0.344341563786008</v>
      </c>
    </row>
    <row r="14" customFormat="false" ht="15" hidden="false" customHeight="false" outlineLevel="0" collapsed="false">
      <c r="A14" s="14" t="s">
        <v>29</v>
      </c>
      <c r="B14" s="15" t="n">
        <f aca="false">COUNTIF('Job Log'!E5:E19,A14)</f>
        <v>7</v>
      </c>
      <c r="C14" s="16" t="n">
        <f aca="false">SUMIF('Job Log'!E5:E19,A14,'Job Log'!I5:I19)</f>
        <v>182300</v>
      </c>
      <c r="D14" s="16" t="n">
        <f aca="false">SUMIF('Job Log'!E5:E19,A14,'Job Log'!N5:N19)</f>
        <v>118360</v>
      </c>
      <c r="E14" s="17" t="n">
        <f aca="false">C14-D14</f>
        <v>63940</v>
      </c>
      <c r="F14" s="18" t="n">
        <f aca="false">IFERROR(E14/C14,0)</f>
        <v>0.350740537575425</v>
      </c>
    </row>
    <row r="17" customFormat="false" ht="15" hidden="false" customHeight="false" outlineLevel="0" collapsed="false">
      <c r="A17" s="13" t="s">
        <v>80</v>
      </c>
    </row>
    <row r="18" customFormat="false" ht="15" hidden="false" customHeight="false" outlineLevel="0" collapsed="false">
      <c r="A18" s="19" t="n">
        <f aca="false">COUNTIF('Job Log'!P5:P19,"&lt;0.35")</f>
        <v>10</v>
      </c>
      <c r="B18" s="20" t="s">
        <v>81</v>
      </c>
    </row>
    <row r="20" customFormat="false" ht="15" hidden="false" customHeight="false" outlineLevel="0" collapsed="false">
      <c r="A20" s="13" t="s">
        <v>82</v>
      </c>
    </row>
    <row r="21" customFormat="false" ht="15" hidden="false" customHeight="false" outlineLevel="0" collapsed="false">
      <c r="A21" s="21" t="s">
        <v>83</v>
      </c>
    </row>
    <row r="22" customFormat="false" ht="15" hidden="false" customHeight="false" outlineLevel="0" collapsed="false">
      <c r="A22" s="21" t="s">
        <v>84</v>
      </c>
    </row>
    <row r="23" customFormat="false" ht="15" hidden="false" customHeight="false" outlineLevel="0" collapsed="false">
      <c r="A23" s="21" t="s">
        <v>85</v>
      </c>
    </row>
    <row r="24" customFormat="false" ht="15" hidden="false" customHeight="false" outlineLevel="0" collapsed="false">
      <c r="A24" s="21" t="s">
        <v>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2026-05-22T06:14:34Z</dcterms:created>
  <dc:creator>openpyxl</dc:creator>
  <dc:description/>
  <dc:language>en-US</dc:language>
  <cp:lastModifiedBy/>
  <dcterms:modified xsi:type="dcterms:W3CDTF">2026-05-22T06:14:34Z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